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2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Financ'!$A$1:$O$210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<sst xmlns="http://schemas.openxmlformats.org/spreadsheetml/2006/main" count="240" uniqueCount="46">
  <si>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</si>
  <si>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</si>
  <si>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</si>
  <si>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</si>
  <si>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</si>
  <si>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</si>
  <si>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</si>
  <si>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</si>
  <si>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</si>
  <si>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</si>
  <si>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</si>
  <si>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</si>
  <si>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</si>
  <si>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</si>
  <si>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</si>
  <si>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</si>
  <si>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</si>
  <si>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</si>
  <si>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</si>
  <si>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</si>
  <si>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</si>
  <si>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</si>
  <si>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</si>
  <si>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</si>
  <si>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</si>
  <si>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</si>
  <si>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</si>
  <si>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</si>
  <si>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</si>
  <si>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</si>
  <si>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</si>
  <si>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</si>
  <si>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</si>
  <si>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</si>
  <si>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</si>
  <si>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</si>
  <si>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</si>
  <si>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</si>
  <si>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</si>
  <si>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</si>
  <si>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</si>
  <si>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</si>
  <si>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</si>
  <si>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</si>
  <si>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NOVIEMDBRE</t>
  </si>
  <si>
    <t>MES: NOVIEMBRE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</si>
</sst>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71176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71367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204</xdr:row>
      <xdr:rowOff>76200</xdr:rowOff>
    </xdr:from>
    <xdr:to>
      <xdr:col>7</xdr:col>
      <xdr:colOff>19050</xdr:colOff>
      <xdr:row>209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8928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204</xdr:row>
      <xdr:rowOff>95250</xdr:rowOff>
    </xdr:from>
    <xdr:to>
      <xdr:col>14</xdr:col>
      <xdr:colOff>1266825</xdr:colOff>
      <xdr:row>209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9118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S35" sqref="S35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3844375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O33</f>
        <v>3844375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0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3844375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3844375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="75" zoomScaleNormal="110" zoomScaleSheetLayoutView="75" zoomScalePageLayoutView="0" workbookViewId="0" topLeftCell="A182">
      <selection activeCell="Z44" sqref="Z44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4037010</v>
      </c>
      <c r="O16" s="69">
        <f>O17+O19+O20+O22+O24+O26+O27+O28+O29+O23+O21+O25</f>
        <v>2081825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1657696</v>
      </c>
      <c r="O17" s="69">
        <f>O18</f>
        <v>1657696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1657696</v>
      </c>
      <c r="O18" s="73">
        <v>1657696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32000</v>
      </c>
      <c r="O19" s="73">
        <v>32000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1824535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106654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23996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267677</v>
      </c>
      <c r="O29" s="69">
        <f>O30+O31+O32+O33+O36</f>
        <v>267677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267677</v>
      </c>
      <c r="O36" s="75">
        <f>O37+O38+O39</f>
        <v>267677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f>122119</f>
        <v>122119</v>
      </c>
      <c r="O37" s="73">
        <f>119850+2269</f>
        <v>122119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f>128805</f>
        <v>128805</v>
      </c>
      <c r="O38" s="73">
        <f>126533+2272</f>
        <v>128805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f>16753</f>
        <v>16753</v>
      </c>
      <c r="O39" s="73">
        <f>16385+368</f>
        <v>16753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2460094</v>
      </c>
      <c r="O42" s="69">
        <f>O43+O51+O54+O58+O63+O68+O71+O78</f>
        <v>986459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222248</v>
      </c>
      <c r="O43" s="69">
        <f>SUM(O44:O50)</f>
        <v>199810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34940</v>
      </c>
      <c r="O44" s="73">
        <v>34940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98656</v>
      </c>
      <c r="O45" s="73">
        <v>76221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f>8405+7319</f>
        <v>15724</v>
      </c>
      <c r="O47" s="73">
        <f>8402+7319</f>
        <v>15721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71075</v>
      </c>
      <c r="O48" s="73">
        <v>71075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223787</v>
      </c>
      <c r="O51" s="69">
        <f>SUM(O52:O53)</f>
        <v>101716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101716</v>
      </c>
      <c r="O52" s="73">
        <v>101716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122071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79850</v>
      </c>
      <c r="O54" s="75">
        <f>O55+O56+O57</f>
        <v>3000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76850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>
        <v>1</v>
      </c>
      <c r="N56" s="72">
        <v>3000</v>
      </c>
      <c r="O56" s="73">
        <v>3000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/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282704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282704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755614</v>
      </c>
      <c r="O68" s="69">
        <f>SUM(O69:O70)</f>
        <v>352165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755614</v>
      </c>
      <c r="O70" s="73">
        <v>352165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520860</v>
      </c>
      <c r="O71" s="75">
        <f>O72+O73+O74+O75+O77+O76</f>
        <v>5292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487881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9558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18129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5292</v>
      </c>
      <c r="O77" s="73">
        <v>5292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375031</v>
      </c>
      <c r="O78" s="69">
        <f>SUM(O79:O83)+O85+O86</f>
        <v>41772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5</v>
      </c>
      <c r="M79" s="68">
        <v>1</v>
      </c>
      <c r="N79" s="72">
        <v>33630</v>
      </c>
      <c r="O79" s="73">
        <v>33630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27482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247957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18762</v>
      </c>
      <c r="O82" s="73">
        <v>8142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47200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28" t="s">
        <v>30</v>
      </c>
      <c r="I87" s="228"/>
      <c r="J87" s="228"/>
      <c r="K87" s="228"/>
      <c r="L87" s="228"/>
      <c r="M87" s="79"/>
      <c r="N87" s="80">
        <f>N16+N42</f>
        <v>6497104</v>
      </c>
      <c r="O87" s="80">
        <f>O16+O42</f>
        <v>3068284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54" t="s">
        <v>21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7" t="s">
        <v>26</v>
      </c>
      <c r="O103" s="258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59" t="s">
        <v>27</v>
      </c>
      <c r="O106" s="260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45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38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40" t="s">
        <v>23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1" t="s">
        <v>20</v>
      </c>
      <c r="N112" s="241"/>
      <c r="O112" s="243"/>
    </row>
    <row r="113" spans="1:15" ht="15.75">
      <c r="A113" s="244" t="s">
        <v>18</v>
      </c>
      <c r="B113" s="245"/>
      <c r="C113" s="244"/>
      <c r="D113" s="244"/>
      <c r="E113" s="244"/>
      <c r="F113" s="244"/>
      <c r="G113" s="244"/>
      <c r="H113" s="244"/>
      <c r="I113" s="244"/>
      <c r="J113" s="246" t="s">
        <v>6</v>
      </c>
      <c r="K113" s="247"/>
      <c r="L113" s="248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390819</v>
      </c>
      <c r="O115" s="85">
        <f>O116+O123+O129+O135+O139+O144+O158+O173</f>
        <v>24197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53566</v>
      </c>
      <c r="O116" s="69">
        <f>SUM(O117:O121)</f>
        <v>1792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39919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1792</v>
      </c>
      <c r="O118" s="72">
        <v>1792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11855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5324</v>
      </c>
      <c r="O123" s="69">
        <f>O124+O125+O126+O127+O128</f>
        <v>2115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f>3209+2115</f>
        <v>5324</v>
      </c>
      <c r="O125" s="77">
        <v>2115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70192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f>8094+28468</f>
        <v>36562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3</v>
      </c>
      <c r="M133" s="68">
        <v>1</v>
      </c>
      <c r="N133" s="148">
        <v>33630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56903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3</v>
      </c>
      <c r="M140" s="68">
        <v>1</v>
      </c>
      <c r="N140" s="81">
        <v>14095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12862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29946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100000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10000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104834</v>
      </c>
      <c r="O173" s="150">
        <f>O174+O175+O176+O177+O178+O181+O180+O179+O182+O183</f>
        <v>20290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8104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23238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53202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20290</v>
      </c>
      <c r="O177" s="72">
        <v>20290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219836</v>
      </c>
      <c r="O187" s="149">
        <f>O188+O189+O190+O191+O193+O195+O196+O192+O197+O198</f>
        <v>46410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f>37713+20957+42768</f>
        <v>101438</v>
      </c>
      <c r="O188" s="72">
        <v>20957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5600</v>
      </c>
      <c r="O191" s="81">
        <v>5600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8</v>
      </c>
      <c r="M196" s="68">
        <v>1</v>
      </c>
      <c r="N196" s="81">
        <f>26570+19853</f>
        <v>46423</v>
      </c>
      <c r="O196" s="72">
        <v>19853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1</v>
      </c>
      <c r="M197" s="68">
        <v>1</v>
      </c>
      <c r="N197" s="81">
        <v>66375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28" t="s">
        <v>15</v>
      </c>
      <c r="I199" s="228"/>
      <c r="J199" s="228"/>
      <c r="K199" s="228"/>
      <c r="L199" s="228"/>
      <c r="M199" s="79"/>
      <c r="N199" s="80">
        <f>N16+N42+N115+N184+N187</f>
        <v>7107759</v>
      </c>
      <c r="O199" s="80">
        <f>O16+O42+O115+O184+O187</f>
        <v>3138891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  <mergeCell ref="H87:L87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tabSelected="1" view="pageBreakPreview" zoomScale="55" zoomScaleNormal="110" zoomScaleSheetLayoutView="55" zoomScalePageLayoutView="0" workbookViewId="0" topLeftCell="A1">
      <selection activeCell="O42" sqref="O4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87" t="s">
        <v>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0" t="s">
        <v>26</v>
      </c>
      <c r="O4" s="291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92" t="s">
        <v>27</v>
      </c>
      <c r="O7" s="293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94" t="s">
        <v>23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4" t="s">
        <v>20</v>
      </c>
      <c r="N13" s="295"/>
      <c r="O13" s="297"/>
      <c r="Q13" s="5"/>
    </row>
    <row r="14" spans="1:17" ht="23.25">
      <c r="A14" s="274" t="s">
        <v>18</v>
      </c>
      <c r="B14" s="275"/>
      <c r="C14" s="275"/>
      <c r="D14" s="275"/>
      <c r="E14" s="275"/>
      <c r="F14" s="275"/>
      <c r="G14" s="275"/>
      <c r="H14" s="275"/>
      <c r="I14" s="276"/>
      <c r="J14" s="277" t="s">
        <v>6</v>
      </c>
      <c r="K14" s="278"/>
      <c r="L14" s="279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10670969</v>
      </c>
      <c r="O16" s="69">
        <f>O17+O19+O20+O21+O22+O23+O24+O25+O27+O36</f>
        <v>5917890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5015859</v>
      </c>
      <c r="O17" s="69">
        <f>O18</f>
        <v>5015859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5015859</v>
      </c>
      <c r="O18" s="73">
        <v>5015859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66960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66960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52088</v>
      </c>
      <c r="O24" s="73">
        <v>52088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4753078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782984</v>
      </c>
      <c r="O27" s="69">
        <f>O28+O29+O30+O31+O38+O37</f>
        <v>782983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782984</v>
      </c>
      <c r="O38" s="76">
        <f>O39+O40+O41</f>
        <v>782983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364065</v>
      </c>
      <c r="O39" s="73">
        <f>359317+4747</f>
        <v>364064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364578</v>
      </c>
      <c r="O40" s="73">
        <f>359824+4754</f>
        <v>364578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54341</v>
      </c>
      <c r="O41" s="73">
        <f>53571+770</f>
        <v>54341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71" t="s">
        <v>30</v>
      </c>
      <c r="I91" s="272"/>
      <c r="J91" s="272"/>
      <c r="K91" s="272"/>
      <c r="L91" s="273"/>
      <c r="M91" s="79"/>
      <c r="N91" s="80">
        <f>N16+N44</f>
        <v>10670969</v>
      </c>
      <c r="O91" s="80">
        <f>O16+O44</f>
        <v>5917890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80" t="s">
        <v>21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2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83" t="s">
        <v>26</v>
      </c>
      <c r="O108" s="284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85" t="s">
        <v>27</v>
      </c>
      <c r="O111" s="286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61" t="s">
        <v>23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3"/>
      <c r="M117" s="261" t="s">
        <v>20</v>
      </c>
      <c r="N117" s="262"/>
      <c r="O117" s="264"/>
    </row>
    <row r="118" spans="1:15" ht="23.25">
      <c r="A118" s="265" t="s">
        <v>18</v>
      </c>
      <c r="B118" s="266"/>
      <c r="C118" s="266"/>
      <c r="D118" s="266"/>
      <c r="E118" s="266"/>
      <c r="F118" s="266"/>
      <c r="G118" s="266"/>
      <c r="H118" s="266"/>
      <c r="I118" s="267"/>
      <c r="J118" s="268" t="s">
        <v>6</v>
      </c>
      <c r="K118" s="269"/>
      <c r="L118" s="270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1433018</v>
      </c>
      <c r="O120" s="69">
        <f>O121+O129+O133+O139+O143+O149+O158+O172</f>
        <v>183546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541608</v>
      </c>
      <c r="O121" s="69">
        <f>SUM(O122:O127)+O128</f>
        <v>66000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21398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66000</v>
      </c>
      <c r="O124" s="72">
        <v>66000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306010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3</v>
      </c>
      <c r="M128" s="68">
        <v>1</v>
      </c>
      <c r="N128" s="77">
        <v>148200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19742</v>
      </c>
      <c r="O129" s="69">
        <f>O130+O132+O131</f>
        <v>9940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f>9940+9802</f>
        <v>19742</v>
      </c>
      <c r="O132" s="77">
        <v>9940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38110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38110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32124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f>24834+7290</f>
        <v>32124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118598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49930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57715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10953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533260</v>
      </c>
      <c r="O158" s="149">
        <f>SUM(O159:O166)+O168+O170+O169+O167+O171</f>
        <v>16184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20000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22200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27300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182541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141808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16184</v>
      </c>
      <c r="O168" s="148">
        <v>16184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103598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19629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149576</v>
      </c>
      <c r="O172" s="150">
        <f>O173+O174+O175+O176+O177+O179+O178+O180+O181</f>
        <v>91422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18154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91422</v>
      </c>
      <c r="O175" s="72">
        <v>91422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40000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94698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74638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2</v>
      </c>
      <c r="M191" s="68">
        <v>1</v>
      </c>
      <c r="N191" s="81">
        <v>74638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6</v>
      </c>
      <c r="L192" s="70">
        <v>2</v>
      </c>
      <c r="M192" s="68"/>
      <c r="N192" s="81">
        <v>20060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71" t="s">
        <v>15</v>
      </c>
      <c r="I196" s="272"/>
      <c r="J196" s="272"/>
      <c r="K196" s="272"/>
      <c r="L196" s="273"/>
      <c r="M196" s="79"/>
      <c r="N196" s="80">
        <f>N16+N44+N120+N182+N185</f>
        <v>12198685</v>
      </c>
      <c r="O196" s="80">
        <f>O16+O44+O120+O182+O185</f>
        <v>6101436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N111:O111"/>
    <mergeCell ref="A1:O1"/>
    <mergeCell ref="A3:O3"/>
    <mergeCell ref="N4:O4"/>
    <mergeCell ref="N7:O7"/>
    <mergeCell ref="A13:L13"/>
    <mergeCell ref="M13:O13"/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3"/>
  <sheetViews>
    <sheetView view="pageBreakPreview" zoomScale="75" zoomScaleNormal="110" zoomScaleSheetLayoutView="75" zoomScalePageLayoutView="0" workbookViewId="0" topLeftCell="A19">
      <selection activeCell="O39" sqref="O3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N17+N19+N20+N21+N22+N23+N24+N25+N28+N26+N27</f>
        <v>11846979</v>
      </c>
      <c r="O16" s="69">
        <f>O17+O19+O20+O21+O22+O23+O24+O25+O28+O26+O27</f>
        <v>6344144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5038372</v>
      </c>
      <c r="O17" s="69">
        <f>O18</f>
        <v>5038372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5038372</v>
      </c>
      <c r="O18" s="73">
        <v>5038372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f>67533</f>
        <v>67533</v>
      </c>
      <c r="O19" s="73">
        <v>22023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5387349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5</v>
      </c>
      <c r="M26" s="68">
        <v>3</v>
      </c>
      <c r="N26" s="72">
        <v>81600</v>
      </c>
      <c r="O26" s="73">
        <v>81600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4</v>
      </c>
      <c r="N27" s="72">
        <f>62994+9414</f>
        <v>72408</v>
      </c>
      <c r="O27" s="73">
        <f>9415</f>
        <v>9415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1">
        <v>2</v>
      </c>
      <c r="I28" s="70"/>
      <c r="J28" s="71">
        <v>1</v>
      </c>
      <c r="K28" s="71">
        <v>2</v>
      </c>
      <c r="L28" s="70"/>
      <c r="M28" s="68"/>
      <c r="N28" s="69">
        <f>N29+N30+N31+N32+N35</f>
        <v>1000058</v>
      </c>
      <c r="O28" s="69">
        <f>O29+O30+O31+O32+O35</f>
        <v>993075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2</v>
      </c>
      <c r="N29" s="72">
        <v>0</v>
      </c>
      <c r="O29" s="73">
        <v>0</v>
      </c>
      <c r="Q29" s="56"/>
    </row>
    <row r="30" spans="1:17" ht="23.25">
      <c r="A30" s="42"/>
      <c r="B30" s="42"/>
      <c r="C30" s="42"/>
      <c r="D30" s="42"/>
      <c r="E30" s="42"/>
      <c r="F30" s="42"/>
      <c r="G30" s="42">
        <v>100</v>
      </c>
      <c r="H30" s="70">
        <v>2</v>
      </c>
      <c r="I30" s="70"/>
      <c r="J30" s="70">
        <v>1</v>
      </c>
      <c r="K30" s="70">
        <v>2</v>
      </c>
      <c r="L30" s="70">
        <v>2</v>
      </c>
      <c r="M30" s="68">
        <v>5</v>
      </c>
      <c r="N30" s="72">
        <v>186500</v>
      </c>
      <c r="O30" s="73">
        <v>186500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6</v>
      </c>
      <c r="N31" s="72">
        <v>0</v>
      </c>
      <c r="O31" s="73">
        <v>0</v>
      </c>
      <c r="Q31" s="56"/>
    </row>
    <row r="32" spans="1:17" ht="23.25">
      <c r="A32" s="123"/>
      <c r="B32" s="123"/>
      <c r="C32" s="123"/>
      <c r="D32" s="123"/>
      <c r="E32" s="123"/>
      <c r="F32" s="123"/>
      <c r="G32" s="123"/>
      <c r="H32" s="71">
        <v>2</v>
      </c>
      <c r="I32" s="71"/>
      <c r="J32" s="71">
        <v>1</v>
      </c>
      <c r="K32" s="71">
        <v>3</v>
      </c>
      <c r="L32" s="71"/>
      <c r="M32" s="74"/>
      <c r="N32" s="75">
        <f>SUM(N33:N34)</f>
        <v>0</v>
      </c>
      <c r="O32" s="75">
        <f>SUM(O33:O34)</f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>
        <v>9995</v>
      </c>
      <c r="H33" s="70">
        <v>2</v>
      </c>
      <c r="I33" s="70"/>
      <c r="J33" s="70">
        <v>1</v>
      </c>
      <c r="K33" s="70">
        <v>3</v>
      </c>
      <c r="L33" s="70">
        <v>3</v>
      </c>
      <c r="M33" s="68">
        <v>1</v>
      </c>
      <c r="N33" s="72">
        <v>0</v>
      </c>
      <c r="O33" s="72"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4</v>
      </c>
      <c r="L34" s="70">
        <v>1</v>
      </c>
      <c r="M34" s="68">
        <v>2</v>
      </c>
      <c r="N34" s="72">
        <v>0</v>
      </c>
      <c r="O34" s="73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1">
        <v>2</v>
      </c>
      <c r="I35" s="70"/>
      <c r="J35" s="71">
        <v>1</v>
      </c>
      <c r="K35" s="71">
        <v>5</v>
      </c>
      <c r="L35" s="71"/>
      <c r="M35" s="74"/>
      <c r="N35" s="75">
        <f>N36+N37+N38</f>
        <v>813558</v>
      </c>
      <c r="O35" s="76">
        <f>O36+O37+O38</f>
        <v>806575</v>
      </c>
      <c r="P35" s="61">
        <f>P36+P37+P38</f>
        <v>0</v>
      </c>
      <c r="Q35" s="46">
        <f>Q36+Q37+Q38</f>
        <v>0</v>
      </c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1</v>
      </c>
      <c r="M36" s="68">
        <v>1</v>
      </c>
      <c r="N36" s="72">
        <v>376165</v>
      </c>
      <c r="O36" s="73">
        <f>371376+1561</f>
        <v>372937</v>
      </c>
      <c r="Q36" s="56"/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2</v>
      </c>
      <c r="M37" s="68">
        <v>1</v>
      </c>
      <c r="N37" s="72">
        <v>376695</v>
      </c>
      <c r="O37" s="73">
        <f>371900+1564</f>
        <v>373464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3</v>
      </c>
      <c r="M38" s="68">
        <v>1</v>
      </c>
      <c r="N38" s="72">
        <v>60698</v>
      </c>
      <c r="O38" s="73">
        <f>59921+253</f>
        <v>60174</v>
      </c>
      <c r="Q38" s="56"/>
    </row>
    <row r="39" spans="1:17" ht="23.25">
      <c r="A39" s="42"/>
      <c r="B39" s="42"/>
      <c r="C39" s="42"/>
      <c r="D39" s="42"/>
      <c r="E39" s="42"/>
      <c r="F39" s="42"/>
      <c r="G39" s="42"/>
      <c r="H39" s="71">
        <v>2</v>
      </c>
      <c r="I39" s="71"/>
      <c r="J39" s="71">
        <v>1</v>
      </c>
      <c r="K39" s="71">
        <v>6</v>
      </c>
      <c r="L39" s="71"/>
      <c r="M39" s="74"/>
      <c r="N39" s="75">
        <f>N40</f>
        <v>0</v>
      </c>
      <c r="O39" s="75">
        <f>O40</f>
        <v>0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0">
        <v>2</v>
      </c>
      <c r="I40" s="70"/>
      <c r="J40" s="70">
        <v>1</v>
      </c>
      <c r="K40" s="70">
        <v>6</v>
      </c>
      <c r="L40" s="70">
        <v>1</v>
      </c>
      <c r="M40" s="68"/>
      <c r="N40" s="72">
        <v>0</v>
      </c>
      <c r="O40" s="73">
        <v>0</v>
      </c>
      <c r="Q40" s="56"/>
    </row>
    <row r="41" spans="1:18" ht="23.25">
      <c r="A41" s="42"/>
      <c r="B41" s="42"/>
      <c r="C41" s="42"/>
      <c r="D41" s="42"/>
      <c r="E41" s="42"/>
      <c r="F41" s="42"/>
      <c r="G41" s="42"/>
      <c r="H41" s="71">
        <v>2</v>
      </c>
      <c r="I41" s="70"/>
      <c r="J41" s="71">
        <v>2</v>
      </c>
      <c r="K41" s="71"/>
      <c r="L41" s="70"/>
      <c r="M41" s="68"/>
      <c r="N41" s="69">
        <f>N42+N51+N54+N58+N64+N69+N72+N80</f>
        <v>968161</v>
      </c>
      <c r="O41" s="69">
        <f>O42+O51+O54+O58+O64+O69+O72+O80</f>
        <v>500010</v>
      </c>
      <c r="P41" s="57"/>
      <c r="Q41" s="58"/>
      <c r="R41" s="57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>
        <v>1</v>
      </c>
      <c r="L42" s="70"/>
      <c r="M42" s="68"/>
      <c r="N42" s="69">
        <f>SUM(N43:N49)+N50</f>
        <v>553561</v>
      </c>
      <c r="O42" s="69">
        <f>SUM(O43:O49)+O50</f>
        <v>500010</v>
      </c>
      <c r="P42" s="57"/>
      <c r="Q42" s="58"/>
      <c r="R42" s="57"/>
    </row>
    <row r="43" spans="1:17" ht="23.25">
      <c r="A43" s="42"/>
      <c r="B43" s="42"/>
      <c r="C43" s="42"/>
      <c r="D43" s="42"/>
      <c r="E43" s="42"/>
      <c r="F43" s="42"/>
      <c r="G43" s="42"/>
      <c r="H43" s="70">
        <v>2</v>
      </c>
      <c r="I43" s="70"/>
      <c r="J43" s="70">
        <v>2</v>
      </c>
      <c r="K43" s="70">
        <v>1</v>
      </c>
      <c r="L43" s="70">
        <v>2</v>
      </c>
      <c r="M43" s="68">
        <v>1</v>
      </c>
      <c r="N43" s="72">
        <v>130607</v>
      </c>
      <c r="O43" s="73">
        <v>107294</v>
      </c>
      <c r="Q43" s="56"/>
    </row>
    <row r="44" spans="1:17" ht="23.25">
      <c r="A44" s="42"/>
      <c r="B44" s="42"/>
      <c r="C44" s="42"/>
      <c r="D44" s="42"/>
      <c r="E44" s="42"/>
      <c r="F44" s="42"/>
      <c r="G44" s="42"/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31526</v>
      </c>
      <c r="O45" s="73">
        <v>17612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24360</v>
      </c>
      <c r="O47" s="73">
        <v>8036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365862</v>
      </c>
      <c r="O48" s="73">
        <v>365862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9995</v>
      </c>
      <c r="H49" s="70">
        <v>2</v>
      </c>
      <c r="I49" s="70"/>
      <c r="J49" s="70">
        <v>2</v>
      </c>
      <c r="K49" s="70">
        <v>1</v>
      </c>
      <c r="L49" s="70">
        <v>6</v>
      </c>
      <c r="M49" s="68">
        <v>1</v>
      </c>
      <c r="N49" s="72">
        <v>0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1</v>
      </c>
      <c r="L50" s="70">
        <v>7</v>
      </c>
      <c r="M50" s="68">
        <v>1</v>
      </c>
      <c r="N50" s="72">
        <v>1206</v>
      </c>
      <c r="O50" s="73">
        <v>1206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>
        <v>9995</v>
      </c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2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/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N59+N60+N61+N62+N63</f>
        <v>0</v>
      </c>
      <c r="O58" s="69">
        <f>O59+O60+O61+O62+O63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>
        <v>9995</v>
      </c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3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>
        <v>9995</v>
      </c>
      <c r="H62" s="70">
        <v>2</v>
      </c>
      <c r="I62" s="70"/>
      <c r="J62" s="70">
        <v>2</v>
      </c>
      <c r="K62" s="70">
        <v>4</v>
      </c>
      <c r="L62" s="70">
        <v>4</v>
      </c>
      <c r="M62" s="68">
        <v>1</v>
      </c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0">
        <v>2</v>
      </c>
      <c r="I63" s="70"/>
      <c r="J63" s="70">
        <v>2</v>
      </c>
      <c r="K63" s="70">
        <v>4</v>
      </c>
      <c r="L63" s="70">
        <v>4</v>
      </c>
      <c r="M63" s="68">
        <v>1</v>
      </c>
      <c r="N63" s="72">
        <v>0</v>
      </c>
      <c r="O63" s="73">
        <v>0</v>
      </c>
      <c r="Q63" s="56"/>
    </row>
    <row r="64" spans="1:17" ht="23.25">
      <c r="A64" s="42"/>
      <c r="B64" s="42"/>
      <c r="C64" s="42"/>
      <c r="D64" s="42"/>
      <c r="E64" s="42"/>
      <c r="F64" s="42"/>
      <c r="G64" s="42"/>
      <c r="H64" s="71">
        <v>2</v>
      </c>
      <c r="I64" s="70"/>
      <c r="J64" s="71">
        <v>2</v>
      </c>
      <c r="K64" s="71">
        <v>5</v>
      </c>
      <c r="L64" s="71"/>
      <c r="M64" s="74"/>
      <c r="N64" s="75">
        <f>N65+N67+N66+N68</f>
        <v>0</v>
      </c>
      <c r="O64" s="75">
        <f>O65+O67+O66+O68</f>
        <v>0</v>
      </c>
      <c r="Q64" s="56"/>
    </row>
    <row r="65" spans="1:18" ht="23.25">
      <c r="A65" s="42"/>
      <c r="B65" s="42"/>
      <c r="C65" s="42"/>
      <c r="D65" s="42"/>
      <c r="E65" s="42"/>
      <c r="F65" s="42"/>
      <c r="G65" s="42">
        <v>9995</v>
      </c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>
        <v>9995</v>
      </c>
      <c r="H66" s="70">
        <v>2</v>
      </c>
      <c r="I66" s="70"/>
      <c r="J66" s="70">
        <v>2</v>
      </c>
      <c r="K66" s="70">
        <v>5</v>
      </c>
      <c r="L66" s="70">
        <v>6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5</v>
      </c>
      <c r="L68" s="70">
        <v>8</v>
      </c>
      <c r="M68" s="68">
        <v>1</v>
      </c>
      <c r="N68" s="72">
        <v>0</v>
      </c>
      <c r="O68" s="73">
        <v>0</v>
      </c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1">
        <v>2</v>
      </c>
      <c r="I69" s="70"/>
      <c r="J69" s="71">
        <v>2</v>
      </c>
      <c r="K69" s="71">
        <v>6</v>
      </c>
      <c r="L69" s="71"/>
      <c r="M69" s="74"/>
      <c r="N69" s="69">
        <f>SUM(N70:N71)</f>
        <v>0</v>
      </c>
      <c r="O69" s="69">
        <f>SUM(O70:O71)</f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0</v>
      </c>
      <c r="O70" s="73">
        <v>0</v>
      </c>
      <c r="P70" s="47"/>
      <c r="Q70" s="47"/>
      <c r="R70" s="47"/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6</v>
      </c>
      <c r="L71" s="70">
        <v>3</v>
      </c>
      <c r="M71" s="68">
        <v>1</v>
      </c>
      <c r="N71" s="72">
        <v>0</v>
      </c>
      <c r="O71" s="73">
        <v>0</v>
      </c>
      <c r="P71" s="47"/>
      <c r="Q71" s="47"/>
      <c r="R71" s="47"/>
    </row>
    <row r="72" spans="1:20" ht="23.25">
      <c r="A72" s="42"/>
      <c r="B72" s="42"/>
      <c r="C72" s="42"/>
      <c r="D72" s="42"/>
      <c r="E72" s="42"/>
      <c r="F72" s="42"/>
      <c r="G72" s="42"/>
      <c r="H72" s="71">
        <v>2</v>
      </c>
      <c r="I72" s="71"/>
      <c r="J72" s="71">
        <v>2</v>
      </c>
      <c r="K72" s="71">
        <v>7</v>
      </c>
      <c r="L72" s="71"/>
      <c r="M72" s="74"/>
      <c r="N72" s="75">
        <f>N78+N79+N77+N74</f>
        <v>344614</v>
      </c>
      <c r="O72" s="75">
        <f>O78+O79+O77+O74</f>
        <v>0</v>
      </c>
      <c r="P72" s="75">
        <f>P73+P74+P75+P76+P77+P79</f>
        <v>0</v>
      </c>
      <c r="Q72" s="75">
        <f>Q73+Q74+Q75+Q76+Q77+Q79</f>
        <v>0</v>
      </c>
      <c r="R72" s="75">
        <f>R73+R74+R75+R76+R77+R79</f>
        <v>0</v>
      </c>
      <c r="S72" s="75">
        <f>S73+S74+S75+S76+S77+S79</f>
        <v>0</v>
      </c>
      <c r="T72" s="75">
        <f>T73+T74+T75+T76+T77+T79</f>
        <v>0</v>
      </c>
    </row>
    <row r="73" spans="1:18" ht="23.25">
      <c r="A73" s="42"/>
      <c r="B73" s="42"/>
      <c r="C73" s="42"/>
      <c r="D73" s="42"/>
      <c r="E73" s="42"/>
      <c r="F73" s="42"/>
      <c r="G73" s="42">
        <v>9995</v>
      </c>
      <c r="H73" s="70">
        <v>2</v>
      </c>
      <c r="I73" s="70"/>
      <c r="J73" s="70">
        <v>2</v>
      </c>
      <c r="K73" s="70">
        <v>7</v>
      </c>
      <c r="L73" s="70">
        <v>1</v>
      </c>
      <c r="M73" s="68">
        <v>1</v>
      </c>
      <c r="N73" s="77">
        <v>0</v>
      </c>
      <c r="O73" s="78">
        <v>0</v>
      </c>
      <c r="P73" s="47"/>
      <c r="Q73" s="47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2</v>
      </c>
      <c r="N74" s="72">
        <v>297763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1</v>
      </c>
      <c r="M75" s="68">
        <v>6</v>
      </c>
      <c r="N75" s="72">
        <v>46851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7</v>
      </c>
      <c r="M76" s="68">
        <v>7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9995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1</v>
      </c>
      <c r="N77" s="72">
        <v>0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>
        <v>9995</v>
      </c>
      <c r="H78" s="70">
        <v>2</v>
      </c>
      <c r="I78" s="70"/>
      <c r="J78" s="70">
        <v>2</v>
      </c>
      <c r="K78" s="70">
        <v>7</v>
      </c>
      <c r="L78" s="70">
        <v>2</v>
      </c>
      <c r="M78" s="68">
        <v>2</v>
      </c>
      <c r="N78" s="72">
        <v>0</v>
      </c>
      <c r="O78" s="73">
        <v>0</v>
      </c>
      <c r="P78" s="59"/>
      <c r="Q78" s="59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7</v>
      </c>
      <c r="L79" s="70">
        <v>2</v>
      </c>
      <c r="M79" s="68">
        <v>6</v>
      </c>
      <c r="N79" s="72">
        <v>46851</v>
      </c>
      <c r="O79" s="73"/>
      <c r="P79" s="59"/>
      <c r="Q79" s="59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1">
        <v>2</v>
      </c>
      <c r="I80" s="70"/>
      <c r="J80" s="71">
        <v>2</v>
      </c>
      <c r="K80" s="71">
        <v>8</v>
      </c>
      <c r="L80" s="70"/>
      <c r="M80" s="68"/>
      <c r="N80" s="69">
        <f>SUM(N81:N85)+N86+N87+N88+N89+N90</f>
        <v>69986</v>
      </c>
      <c r="O80" s="69">
        <f>SUM(O81:O85)+O86+O87+O88+O89+O90</f>
        <v>0</v>
      </c>
      <c r="P80" s="47"/>
      <c r="Q80" s="47"/>
      <c r="R80" s="47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1</v>
      </c>
      <c r="M81" s="68"/>
      <c r="N81" s="72">
        <v>0</v>
      </c>
      <c r="O81" s="73">
        <v>0</v>
      </c>
      <c r="P81" s="47"/>
      <c r="Q81" s="47"/>
      <c r="R81" s="47"/>
    </row>
    <row r="82" spans="1:18" ht="23.25">
      <c r="A82" s="42"/>
      <c r="B82" s="42"/>
      <c r="C82" s="42"/>
      <c r="D82" s="42"/>
      <c r="E82" s="42"/>
      <c r="F82" s="42"/>
      <c r="G82" s="42">
        <v>9995</v>
      </c>
      <c r="H82" s="70">
        <v>2</v>
      </c>
      <c r="I82" s="70"/>
      <c r="J82" s="70">
        <v>2</v>
      </c>
      <c r="K82" s="70">
        <v>8</v>
      </c>
      <c r="L82" s="70">
        <v>2</v>
      </c>
      <c r="M82" s="68">
        <v>1</v>
      </c>
      <c r="N82" s="151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9995</v>
      </c>
      <c r="H83" s="70">
        <v>2</v>
      </c>
      <c r="I83" s="70"/>
      <c r="J83" s="70">
        <v>2</v>
      </c>
      <c r="K83" s="70">
        <v>8</v>
      </c>
      <c r="L83" s="70">
        <v>5</v>
      </c>
      <c r="M83" s="68">
        <v>2</v>
      </c>
      <c r="N83" s="72">
        <v>0</v>
      </c>
      <c r="O83" s="73">
        <v>0</v>
      </c>
      <c r="P83" s="59"/>
      <c r="Q83" s="59"/>
      <c r="R83" s="59"/>
    </row>
    <row r="84" spans="1:18" ht="23.25">
      <c r="A84" s="42"/>
      <c r="B84" s="42"/>
      <c r="C84" s="42"/>
      <c r="D84" s="42"/>
      <c r="E84" s="42"/>
      <c r="F84" s="42"/>
      <c r="G84" s="42"/>
      <c r="H84" s="70">
        <v>2</v>
      </c>
      <c r="I84" s="70"/>
      <c r="J84" s="70">
        <v>2</v>
      </c>
      <c r="K84" s="70">
        <v>8</v>
      </c>
      <c r="L84" s="70">
        <v>6</v>
      </c>
      <c r="M84" s="68">
        <v>1</v>
      </c>
      <c r="N84" s="72">
        <v>69986</v>
      </c>
      <c r="O84" s="73">
        <v>0</v>
      </c>
      <c r="P84" s="59"/>
      <c r="Q84" s="59"/>
      <c r="R84" s="59"/>
    </row>
    <row r="85" spans="1:18" ht="23.25">
      <c r="A85" s="42"/>
      <c r="B85" s="42"/>
      <c r="C85" s="42"/>
      <c r="D85" s="42"/>
      <c r="E85" s="42"/>
      <c r="F85" s="42"/>
      <c r="G85" s="42"/>
      <c r="H85" s="70">
        <v>2</v>
      </c>
      <c r="I85" s="70"/>
      <c r="J85" s="70">
        <v>2</v>
      </c>
      <c r="K85" s="70">
        <v>8</v>
      </c>
      <c r="L85" s="70">
        <v>7</v>
      </c>
      <c r="M85" s="68">
        <v>2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4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5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>
        <v>9995</v>
      </c>
      <c r="H88" s="70">
        <v>2</v>
      </c>
      <c r="I88" s="70"/>
      <c r="J88" s="70">
        <v>2</v>
      </c>
      <c r="K88" s="70">
        <v>8</v>
      </c>
      <c r="L88" s="70">
        <v>7</v>
      </c>
      <c r="M88" s="68">
        <v>6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42"/>
      <c r="B90" s="146"/>
      <c r="C90" s="146"/>
      <c r="D90" s="42"/>
      <c r="E90" s="146"/>
      <c r="F90" s="146"/>
      <c r="G90" s="146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3.25">
      <c r="A91" s="42"/>
      <c r="B91" s="146"/>
      <c r="C91" s="146"/>
      <c r="D91" s="42"/>
      <c r="E91" s="146"/>
      <c r="F91" s="146"/>
      <c r="G91" s="146"/>
      <c r="H91" s="70"/>
      <c r="I91" s="70"/>
      <c r="J91" s="70"/>
      <c r="K91" s="70"/>
      <c r="L91" s="70"/>
      <c r="M91" s="68"/>
      <c r="N91" s="72"/>
      <c r="O91" s="73"/>
      <c r="P91" s="47"/>
      <c r="Q91" s="47"/>
      <c r="R91" s="47"/>
    </row>
    <row r="92" spans="1:18" ht="24" thickBot="1">
      <c r="A92" s="115"/>
      <c r="B92" s="116"/>
      <c r="C92" s="116"/>
      <c r="D92" s="115"/>
      <c r="E92" s="116"/>
      <c r="F92" s="116"/>
      <c r="G92" s="116"/>
      <c r="H92" s="228" t="s">
        <v>30</v>
      </c>
      <c r="I92" s="228"/>
      <c r="J92" s="228"/>
      <c r="K92" s="228"/>
      <c r="L92" s="228"/>
      <c r="M92" s="79"/>
      <c r="N92" s="80">
        <f>N16+N41</f>
        <v>12815140</v>
      </c>
      <c r="O92" s="80">
        <f>O16+O41</f>
        <v>6844154</v>
      </c>
      <c r="P92" s="47"/>
      <c r="Q92" s="47"/>
      <c r="R92" s="47"/>
    </row>
    <row r="93" spans="1:18" ht="15.75" thickTop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7"/>
      <c r="O93" s="117"/>
      <c r="P93" s="47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7"/>
      <c r="O94" s="117"/>
      <c r="P94" s="47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8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Q100" s="47"/>
      <c r="R100" s="47"/>
    </row>
    <row r="101" spans="1:18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Q101" s="47"/>
      <c r="R101" s="47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ht="1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15" ht="1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ht="15.75">
      <c r="A107" s="254" t="s">
        <v>21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6"/>
    </row>
    <row r="108" spans="1:15" ht="15.75">
      <c r="A108" s="120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257" t="s">
        <v>26</v>
      </c>
      <c r="O108" s="258"/>
    </row>
    <row r="109" spans="1:15" ht="15.75">
      <c r="A109" s="120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21"/>
    </row>
    <row r="110" spans="1:15" ht="15">
      <c r="A110" s="126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27"/>
    </row>
    <row r="111" spans="1:15" ht="15.75">
      <c r="A111" s="128" t="s">
        <v>28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259" t="s">
        <v>27</v>
      </c>
      <c r="O111" s="260"/>
    </row>
    <row r="112" spans="1:15" ht="15.75">
      <c r="A112" s="128" t="s">
        <v>29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2"/>
      <c r="N112" s="129" t="s">
        <v>2</v>
      </c>
      <c r="O112" s="130"/>
    </row>
    <row r="113" spans="1:15" ht="15.75">
      <c r="A113" s="128" t="s">
        <v>45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2"/>
      <c r="N113" s="129" t="s">
        <v>1</v>
      </c>
      <c r="O113" s="130"/>
    </row>
    <row r="114" spans="1:15" ht="15.75">
      <c r="A114" s="128" t="s">
        <v>38</v>
      </c>
      <c r="B114" s="114"/>
      <c r="C114" s="114"/>
      <c r="D114" s="114"/>
      <c r="E114" s="112"/>
      <c r="F114" s="112"/>
      <c r="G114" s="112"/>
      <c r="H114" s="112"/>
      <c r="I114" s="112"/>
      <c r="J114" s="112"/>
      <c r="K114" s="112"/>
      <c r="L114" s="112"/>
      <c r="M114" s="112"/>
      <c r="N114" s="131" t="s">
        <v>0</v>
      </c>
      <c r="O114" s="132"/>
    </row>
    <row r="115" spans="1:15" ht="16.5" thickBot="1">
      <c r="A115" s="133" t="s">
        <v>39</v>
      </c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4"/>
      <c r="O115" s="136"/>
    </row>
    <row r="116" spans="1:15" ht="15.75" thickBot="1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12"/>
      <c r="N116" s="135"/>
      <c r="O116" s="137"/>
    </row>
    <row r="117" spans="1:15" ht="15.75">
      <c r="A117" s="240" t="s">
        <v>23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2"/>
      <c r="M117" s="241" t="s">
        <v>20</v>
      </c>
      <c r="N117" s="241"/>
      <c r="O117" s="243"/>
    </row>
    <row r="118" spans="1:15" ht="15.75">
      <c r="A118" s="244" t="s">
        <v>18</v>
      </c>
      <c r="B118" s="245"/>
      <c r="C118" s="244"/>
      <c r="D118" s="244"/>
      <c r="E118" s="244"/>
      <c r="F118" s="244"/>
      <c r="G118" s="244"/>
      <c r="H118" s="244"/>
      <c r="I118" s="244"/>
      <c r="J118" s="246" t="s">
        <v>6</v>
      </c>
      <c r="K118" s="247"/>
      <c r="L118" s="248"/>
      <c r="M118" s="118" t="s">
        <v>11</v>
      </c>
      <c r="N118" s="105" t="s">
        <v>12</v>
      </c>
      <c r="O118" s="121" t="s">
        <v>13</v>
      </c>
    </row>
    <row r="119" spans="1:15" ht="48" thickBot="1">
      <c r="A119" s="106" t="s">
        <v>3</v>
      </c>
      <c r="B119" s="107" t="s">
        <v>25</v>
      </c>
      <c r="C119" s="106" t="s">
        <v>4</v>
      </c>
      <c r="D119" s="106" t="s">
        <v>22</v>
      </c>
      <c r="E119" s="139" t="s">
        <v>14</v>
      </c>
      <c r="F119" s="106" t="s">
        <v>10</v>
      </c>
      <c r="G119" s="106" t="s">
        <v>5</v>
      </c>
      <c r="H119" s="106" t="s">
        <v>32</v>
      </c>
      <c r="I119" s="108"/>
      <c r="J119" s="106" t="s">
        <v>7</v>
      </c>
      <c r="K119" s="108" t="s">
        <v>8</v>
      </c>
      <c r="L119" s="108" t="s">
        <v>9</v>
      </c>
      <c r="M119" s="109" t="s">
        <v>16</v>
      </c>
      <c r="N119" s="140" t="s">
        <v>17</v>
      </c>
      <c r="O119" s="141" t="s">
        <v>24</v>
      </c>
    </row>
    <row r="120" spans="1:15" ht="26.25">
      <c r="A120" s="113"/>
      <c r="B120" s="113"/>
      <c r="C120" s="113"/>
      <c r="D120" s="113"/>
      <c r="E120" s="113"/>
      <c r="F120" s="113"/>
      <c r="G120" s="113"/>
      <c r="H120" s="87">
        <v>2</v>
      </c>
      <c r="I120" s="86"/>
      <c r="J120" s="87">
        <v>3</v>
      </c>
      <c r="K120" s="86"/>
      <c r="L120" s="86"/>
      <c r="M120" s="84"/>
      <c r="N120" s="85">
        <f>N121+N130+N135+N140+N144+N149+N160+N177</f>
        <v>2486692</v>
      </c>
      <c r="O120" s="85">
        <f>O121+O130+O135+O140+O144+O149+O160+O177</f>
        <v>914607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SUM(N122:N127)+N128+N129</f>
        <v>161438</v>
      </c>
      <c r="O121" s="69">
        <f>SUM(O122:O127)+O128+O129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100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112559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>
        <v>9995</v>
      </c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45936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/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>
        <v>1</v>
      </c>
      <c r="N125" s="81">
        <v>0</v>
      </c>
      <c r="O125" s="72">
        <v>0</v>
      </c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/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0">
        <v>3</v>
      </c>
      <c r="K128" s="82">
        <v>1</v>
      </c>
      <c r="L128" s="68">
        <v>4</v>
      </c>
      <c r="M128" s="68">
        <v>1</v>
      </c>
      <c r="N128" s="77">
        <v>2943</v>
      </c>
      <c r="O128" s="77">
        <v>0</v>
      </c>
    </row>
    <row r="129" spans="1:15" ht="23.25">
      <c r="A129" s="70"/>
      <c r="B129" s="70"/>
      <c r="C129" s="70"/>
      <c r="D129" s="70"/>
      <c r="E129" s="70"/>
      <c r="F129" s="82"/>
      <c r="G129" s="82">
        <v>9995</v>
      </c>
      <c r="H129" s="82">
        <v>2</v>
      </c>
      <c r="I129" s="68"/>
      <c r="J129" s="70">
        <v>3</v>
      </c>
      <c r="K129" s="82">
        <v>1</v>
      </c>
      <c r="L129" s="68">
        <v>3</v>
      </c>
      <c r="M129" s="68">
        <v>3</v>
      </c>
      <c r="N129" s="77">
        <v>0</v>
      </c>
      <c r="O129" s="77">
        <v>0</v>
      </c>
    </row>
    <row r="130" spans="1:15" ht="23.25">
      <c r="A130" s="70">
        <v>11</v>
      </c>
      <c r="B130" s="70"/>
      <c r="C130" s="70"/>
      <c r="D130" s="70">
        <v>1</v>
      </c>
      <c r="E130" s="70"/>
      <c r="F130" s="82">
        <v>331</v>
      </c>
      <c r="G130" s="82"/>
      <c r="H130" s="147">
        <v>2</v>
      </c>
      <c r="I130" s="74"/>
      <c r="J130" s="71">
        <v>3</v>
      </c>
      <c r="K130" s="147">
        <v>2</v>
      </c>
      <c r="L130" s="74"/>
      <c r="M130" s="68"/>
      <c r="N130" s="69">
        <f>N131+N132+N133+N134</f>
        <v>170496</v>
      </c>
      <c r="O130" s="69">
        <f>O131+O132+O133+O134</f>
        <v>5980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1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2</v>
      </c>
      <c r="M132" s="68"/>
      <c r="N132" s="77">
        <v>5980</v>
      </c>
      <c r="O132" s="77">
        <v>5980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2</v>
      </c>
      <c r="L133" s="70">
        <v>3</v>
      </c>
      <c r="M133" s="68"/>
      <c r="N133" s="77">
        <v>164516</v>
      </c>
      <c r="O133" s="77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2</v>
      </c>
      <c r="L134" s="70">
        <v>4</v>
      </c>
      <c r="M134" s="68"/>
      <c r="N134" s="77">
        <v>0</v>
      </c>
      <c r="O134" s="77">
        <v>0</v>
      </c>
    </row>
    <row r="135" spans="1:16" ht="23.25">
      <c r="A135" s="70"/>
      <c r="B135" s="70"/>
      <c r="C135" s="70"/>
      <c r="D135" s="70"/>
      <c r="E135" s="70"/>
      <c r="F135" s="82"/>
      <c r="G135" s="82"/>
      <c r="H135" s="71">
        <v>2</v>
      </c>
      <c r="I135" s="147"/>
      <c r="J135" s="71">
        <v>3</v>
      </c>
      <c r="K135" s="71">
        <v>3</v>
      </c>
      <c r="L135" s="70"/>
      <c r="M135" s="68"/>
      <c r="N135" s="69">
        <f>SUM(N136:N139)</f>
        <v>50893</v>
      </c>
      <c r="O135" s="69">
        <f>SUM(O136:O139)</f>
        <v>7264</v>
      </c>
      <c r="P135" s="44">
        <f>P136+P138+P139</f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70">
        <v>2</v>
      </c>
      <c r="I136" s="82"/>
      <c r="J136" s="70">
        <v>3</v>
      </c>
      <c r="K136" s="70">
        <v>3</v>
      </c>
      <c r="L136" s="70">
        <v>1</v>
      </c>
      <c r="M136" s="68">
        <v>1</v>
      </c>
      <c r="N136" s="77">
        <v>14399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1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2</v>
      </c>
      <c r="M138" s="68">
        <v>1</v>
      </c>
      <c r="N138" s="77">
        <f>1742+7264</f>
        <v>9006</v>
      </c>
      <c r="O138" s="77">
        <v>7264</v>
      </c>
    </row>
    <row r="139" spans="1:15" ht="23.25">
      <c r="A139" s="70"/>
      <c r="B139" s="70"/>
      <c r="C139" s="70"/>
      <c r="D139" s="70"/>
      <c r="E139" s="70"/>
      <c r="F139" s="82"/>
      <c r="G139" s="82"/>
      <c r="H139" s="82">
        <v>2</v>
      </c>
      <c r="I139" s="68"/>
      <c r="J139" s="70">
        <v>3</v>
      </c>
      <c r="K139" s="82">
        <v>3</v>
      </c>
      <c r="L139" s="68">
        <v>2</v>
      </c>
      <c r="M139" s="68">
        <v>1</v>
      </c>
      <c r="N139" s="148">
        <v>27488</v>
      </c>
      <c r="O139" s="148">
        <v>0</v>
      </c>
    </row>
    <row r="140" spans="1:18" ht="23.25">
      <c r="A140" s="70"/>
      <c r="B140" s="70"/>
      <c r="C140" s="70"/>
      <c r="D140" s="70"/>
      <c r="E140" s="70"/>
      <c r="F140" s="70"/>
      <c r="G140" s="70"/>
      <c r="H140" s="71">
        <v>2</v>
      </c>
      <c r="I140" s="70"/>
      <c r="J140" s="71">
        <v>3</v>
      </c>
      <c r="K140" s="71">
        <v>4</v>
      </c>
      <c r="L140" s="70"/>
      <c r="M140" s="68"/>
      <c r="N140" s="149">
        <f>SUM(N141:N142)+N143</f>
        <v>0</v>
      </c>
      <c r="O140" s="149">
        <f>SUM(O141:O142)+O143</f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1</v>
      </c>
      <c r="M141" s="68"/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>
        <v>2</v>
      </c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4</v>
      </c>
      <c r="L143" s="70">
        <v>2</v>
      </c>
      <c r="M143" s="68"/>
      <c r="N143" s="148">
        <v>0</v>
      </c>
      <c r="O143" s="77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1">
        <v>2</v>
      </c>
      <c r="I144" s="71"/>
      <c r="J144" s="71">
        <v>3</v>
      </c>
      <c r="K144" s="71">
        <v>5</v>
      </c>
      <c r="L144" s="71"/>
      <c r="M144" s="74"/>
      <c r="N144" s="149">
        <f>SUM(N145:N146)+N147+N148</f>
        <v>318465</v>
      </c>
      <c r="O144" s="149">
        <f>SUM(O145:O146)+O147+O148</f>
        <v>70363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1</v>
      </c>
      <c r="M145" s="68"/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f>7500+70363+184430</f>
        <v>262293</v>
      </c>
      <c r="O146" s="72">
        <f>70363</f>
        <v>70363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5</v>
      </c>
      <c r="M147" s="68">
        <v>1</v>
      </c>
      <c r="N147" s="81">
        <v>56172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N150+N152+N153+N154+N155+N156+N157+N158+N159</f>
        <v>0</v>
      </c>
      <c r="O149" s="149">
        <f>O150+O152+O153+O154+O155+O156+O157+O158+O159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>
        <v>9995</v>
      </c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2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3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>
        <v>9995</v>
      </c>
      <c r="H157" s="70">
        <v>2</v>
      </c>
      <c r="I157" s="70"/>
      <c r="J157" s="70">
        <v>3</v>
      </c>
      <c r="K157" s="70">
        <v>6</v>
      </c>
      <c r="L157" s="70">
        <v>3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3</v>
      </c>
      <c r="M158" s="68">
        <v>6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6</v>
      </c>
      <c r="L159" s="70">
        <v>4</v>
      </c>
      <c r="M159" s="68">
        <v>4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1">
        <v>2</v>
      </c>
      <c r="I160" s="71"/>
      <c r="J160" s="71">
        <v>3</v>
      </c>
      <c r="K160" s="71">
        <v>7</v>
      </c>
      <c r="L160" s="71"/>
      <c r="M160" s="74"/>
      <c r="N160" s="149">
        <f>SUM(N161:N168)+N170+N172+N171+N169+N173+N174+N175+N176</f>
        <v>752281</v>
      </c>
      <c r="O160" s="149">
        <f>SUM(O161:O168)+O170+O172+O171+O169+O173+O174+O175+O176</f>
        <v>90000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1</v>
      </c>
      <c r="N161" s="81">
        <v>6200</v>
      </c>
      <c r="O161" s="81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9995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1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81">
        <f>100000+50000+429300</f>
        <v>579300</v>
      </c>
      <c r="O163" s="72">
        <f>40000+50000</f>
        <v>90000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81">
        <v>25000</v>
      </c>
      <c r="O164" s="72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9998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51323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5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100</v>
      </c>
      <c r="H167" s="70">
        <v>2</v>
      </c>
      <c r="I167" s="70"/>
      <c r="J167" s="70">
        <v>3</v>
      </c>
      <c r="K167" s="70">
        <v>7</v>
      </c>
      <c r="L167" s="70">
        <v>1</v>
      </c>
      <c r="M167" s="68">
        <v>5</v>
      </c>
      <c r="N167" s="148">
        <v>0</v>
      </c>
      <c r="O167" s="77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9998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1</v>
      </c>
      <c r="N168" s="148">
        <v>0</v>
      </c>
      <c r="O168" s="77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>
        <v>9995</v>
      </c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2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2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3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4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4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5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0">
        <v>2</v>
      </c>
      <c r="I175" s="70"/>
      <c r="J175" s="70">
        <v>3</v>
      </c>
      <c r="K175" s="70">
        <v>7</v>
      </c>
      <c r="L175" s="70">
        <v>2</v>
      </c>
      <c r="M175" s="68">
        <v>5</v>
      </c>
      <c r="N175" s="148">
        <v>0</v>
      </c>
      <c r="O175" s="148"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/>
      <c r="H176" s="70">
        <v>2</v>
      </c>
      <c r="I176" s="70"/>
      <c r="J176" s="70">
        <v>3</v>
      </c>
      <c r="K176" s="70">
        <v>7</v>
      </c>
      <c r="L176" s="70">
        <v>2</v>
      </c>
      <c r="M176" s="68">
        <v>6</v>
      </c>
      <c r="N176" s="148">
        <f>59743+30715</f>
        <v>90458</v>
      </c>
      <c r="O176" s="148">
        <v>0</v>
      </c>
      <c r="P176" s="47"/>
      <c r="Q176" s="47"/>
      <c r="R176" s="47"/>
    </row>
    <row r="177" spans="1:18" ht="23.25">
      <c r="A177" s="70"/>
      <c r="B177" s="70"/>
      <c r="C177" s="70"/>
      <c r="D177" s="70"/>
      <c r="E177" s="70"/>
      <c r="F177" s="70"/>
      <c r="G177" s="70"/>
      <c r="H177" s="71">
        <v>2</v>
      </c>
      <c r="I177" s="71"/>
      <c r="J177" s="71">
        <v>3</v>
      </c>
      <c r="K177" s="71">
        <v>9</v>
      </c>
      <c r="L177" s="71"/>
      <c r="M177" s="74"/>
      <c r="N177" s="150">
        <f>N178+N179+N180+N181+N182+N184+N183+N185+N186</f>
        <v>1033119</v>
      </c>
      <c r="O177" s="150">
        <f>O178+O179+O180+O181+O182+O184+O183+O185+O186</f>
        <v>741000</v>
      </c>
      <c r="P177" s="47"/>
      <c r="Q177" s="47"/>
      <c r="R177" s="47"/>
    </row>
    <row r="178" spans="1:18" ht="23.25">
      <c r="A178" s="70"/>
      <c r="B178" s="70"/>
      <c r="C178" s="70"/>
      <c r="D178" s="70"/>
      <c r="E178" s="70"/>
      <c r="F178" s="70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1</v>
      </c>
      <c r="M178" s="68">
        <v>1</v>
      </c>
      <c r="N178" s="81">
        <v>70937</v>
      </c>
      <c r="O178" s="72">
        <v>0</v>
      </c>
      <c r="P178" s="47"/>
      <c r="Q178" s="47"/>
      <c r="R178" s="47"/>
    </row>
    <row r="179" spans="1:18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1</v>
      </c>
      <c r="M179" s="68">
        <v>1</v>
      </c>
      <c r="N179" s="81">
        <v>0</v>
      </c>
      <c r="O179" s="72">
        <v>0</v>
      </c>
      <c r="P179" s="47"/>
      <c r="Q179" s="47"/>
      <c r="R179" s="47"/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2</v>
      </c>
      <c r="M180" s="68">
        <v>1</v>
      </c>
      <c r="N180" s="81">
        <v>58834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3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>
        <v>9995</v>
      </c>
      <c r="H182" s="70">
        <v>2</v>
      </c>
      <c r="I182" s="70"/>
      <c r="J182" s="70">
        <v>3</v>
      </c>
      <c r="K182" s="70">
        <v>9</v>
      </c>
      <c r="L182" s="70">
        <v>5</v>
      </c>
      <c r="M182" s="68">
        <v>1</v>
      </c>
      <c r="N182" s="81">
        <v>10229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>
        <v>9995</v>
      </c>
      <c r="H183" s="70">
        <v>2</v>
      </c>
      <c r="I183" s="70"/>
      <c r="J183" s="70">
        <v>3</v>
      </c>
      <c r="K183" s="70">
        <v>9</v>
      </c>
      <c r="L183" s="70">
        <v>6</v>
      </c>
      <c r="M183" s="68">
        <v>1</v>
      </c>
      <c r="N183" s="81">
        <f>136102+16017</f>
        <v>152119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70"/>
      <c r="H184" s="70">
        <v>2</v>
      </c>
      <c r="I184" s="70"/>
      <c r="J184" s="70">
        <v>3</v>
      </c>
      <c r="K184" s="70">
        <v>9</v>
      </c>
      <c r="L184" s="70">
        <v>7</v>
      </c>
      <c r="M184" s="68">
        <v>1</v>
      </c>
      <c r="N184" s="81">
        <v>0</v>
      </c>
      <c r="O184" s="72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0">
        <v>2</v>
      </c>
      <c r="I185" s="70"/>
      <c r="J185" s="70">
        <v>3</v>
      </c>
      <c r="K185" s="70">
        <v>9</v>
      </c>
      <c r="L185" s="70">
        <v>8</v>
      </c>
      <c r="M185" s="68">
        <v>1</v>
      </c>
      <c r="N185" s="81">
        <v>0</v>
      </c>
      <c r="O185" s="72">
        <v>0</v>
      </c>
    </row>
    <row r="186" spans="1:15" ht="23.25">
      <c r="A186" s="70"/>
      <c r="B186" s="82"/>
      <c r="C186" s="82"/>
      <c r="D186" s="70"/>
      <c r="E186" s="82"/>
      <c r="F186" s="82"/>
      <c r="G186" s="82">
        <v>9995</v>
      </c>
      <c r="H186" s="70">
        <v>2</v>
      </c>
      <c r="I186" s="70"/>
      <c r="J186" s="70">
        <v>3</v>
      </c>
      <c r="K186" s="70">
        <v>9</v>
      </c>
      <c r="L186" s="70">
        <v>9</v>
      </c>
      <c r="M186" s="68">
        <v>1</v>
      </c>
      <c r="N186" s="81">
        <v>741000</v>
      </c>
      <c r="O186" s="72">
        <v>741000</v>
      </c>
    </row>
    <row r="187" spans="1:16" ht="23.25">
      <c r="A187" s="70"/>
      <c r="B187" s="82"/>
      <c r="C187" s="82"/>
      <c r="D187" s="70"/>
      <c r="E187" s="82"/>
      <c r="F187" s="82"/>
      <c r="G187" s="82"/>
      <c r="H187" s="71">
        <v>2</v>
      </c>
      <c r="I187" s="70"/>
      <c r="J187" s="71">
        <v>4</v>
      </c>
      <c r="K187" s="71"/>
      <c r="L187" s="71"/>
      <c r="M187" s="74"/>
      <c r="N187" s="149">
        <f>N189</f>
        <v>0</v>
      </c>
      <c r="O187" s="75">
        <f>O189</f>
        <v>0</v>
      </c>
      <c r="P187" s="55">
        <f>P189</f>
        <v>0</v>
      </c>
    </row>
    <row r="188" spans="1:16" ht="23.25">
      <c r="A188" s="70"/>
      <c r="B188" s="82"/>
      <c r="C188" s="82"/>
      <c r="D188" s="70"/>
      <c r="E188" s="82"/>
      <c r="F188" s="82"/>
      <c r="G188" s="82"/>
      <c r="H188" s="71">
        <v>2</v>
      </c>
      <c r="I188" s="70"/>
      <c r="J188" s="71">
        <v>4</v>
      </c>
      <c r="K188" s="71">
        <v>2</v>
      </c>
      <c r="L188" s="71"/>
      <c r="M188" s="74"/>
      <c r="N188" s="149"/>
      <c r="O188" s="75"/>
      <c r="P188" s="124"/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4</v>
      </c>
      <c r="K189" s="70">
        <v>2</v>
      </c>
      <c r="L189" s="70">
        <v>2</v>
      </c>
      <c r="M189" s="68">
        <v>1</v>
      </c>
      <c r="N189" s="81">
        <v>0</v>
      </c>
      <c r="O189" s="15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/>
      <c r="L190" s="71"/>
      <c r="M190" s="74"/>
      <c r="N190" s="149">
        <f>N191+N192+N193+N194+N196+N198+N199+N195+N200</f>
        <v>523000</v>
      </c>
      <c r="O190" s="149">
        <f>O191+O192+O193+O194+O196+O198+O199+O195+O200</f>
        <v>71505</v>
      </c>
    </row>
    <row r="191" spans="1:22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1</v>
      </c>
      <c r="M191" s="68">
        <v>1</v>
      </c>
      <c r="N191" s="81">
        <v>0</v>
      </c>
      <c r="O191" s="72">
        <v>0</v>
      </c>
      <c r="V191" s="125" t="s">
        <v>33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1</v>
      </c>
      <c r="M192" s="68">
        <v>1</v>
      </c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2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1</v>
      </c>
      <c r="L194" s="70">
        <v>3</v>
      </c>
      <c r="M194" s="68">
        <v>1</v>
      </c>
      <c r="N194" s="81">
        <v>295169</v>
      </c>
      <c r="O194" s="81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1</v>
      </c>
      <c r="L195" s="70">
        <v>4</v>
      </c>
      <c r="M195" s="68">
        <v>1</v>
      </c>
      <c r="N195" s="81">
        <f>40085+71505+36698</f>
        <v>148288</v>
      </c>
      <c r="O195" s="81">
        <v>71505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1">
        <v>2</v>
      </c>
      <c r="I196" s="71"/>
      <c r="J196" s="71">
        <v>6</v>
      </c>
      <c r="K196" s="71">
        <v>2</v>
      </c>
      <c r="L196" s="71"/>
      <c r="M196" s="74"/>
      <c r="N196" s="149">
        <f>N197</f>
        <v>10695</v>
      </c>
      <c r="O196" s="149">
        <f>O197</f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2</v>
      </c>
      <c r="L197" s="70">
        <v>3</v>
      </c>
      <c r="M197" s="68">
        <v>1</v>
      </c>
      <c r="N197" s="81">
        <v>10695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6</v>
      </c>
      <c r="K198" s="70">
        <v>3</v>
      </c>
      <c r="L198" s="70">
        <v>2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>
        <v>2</v>
      </c>
      <c r="I199" s="70"/>
      <c r="J199" s="70">
        <v>6</v>
      </c>
      <c r="K199" s="70">
        <v>5</v>
      </c>
      <c r="L199" s="70">
        <v>1</v>
      </c>
      <c r="M199" s="68">
        <v>1</v>
      </c>
      <c r="N199" s="81">
        <v>68848</v>
      </c>
      <c r="O199" s="72">
        <v>0</v>
      </c>
    </row>
    <row r="200" spans="1:15" ht="23.25">
      <c r="A200" s="70"/>
      <c r="B200" s="82"/>
      <c r="C200" s="82"/>
      <c r="D200" s="70"/>
      <c r="E200" s="82"/>
      <c r="F200" s="82"/>
      <c r="G200" s="82"/>
      <c r="H200" s="70">
        <v>2</v>
      </c>
      <c r="I200" s="70"/>
      <c r="J200" s="70">
        <v>7</v>
      </c>
      <c r="K200" s="70">
        <v>2</v>
      </c>
      <c r="L200" s="70">
        <v>6</v>
      </c>
      <c r="M200" s="68"/>
      <c r="N200" s="81">
        <v>0</v>
      </c>
      <c r="O200" s="72">
        <v>0</v>
      </c>
    </row>
    <row r="201" spans="1:15" ht="23.25">
      <c r="A201" s="70"/>
      <c r="B201" s="82"/>
      <c r="C201" s="82"/>
      <c r="D201" s="70"/>
      <c r="E201" s="82"/>
      <c r="F201" s="82"/>
      <c r="G201" s="82"/>
      <c r="H201" s="70"/>
      <c r="I201" s="70"/>
      <c r="J201" s="70"/>
      <c r="K201" s="70"/>
      <c r="L201" s="70"/>
      <c r="M201" s="68"/>
      <c r="N201" s="81"/>
      <c r="O201" s="72"/>
    </row>
    <row r="202" spans="1:21" ht="24" thickBot="1">
      <c r="A202" s="79"/>
      <c r="B202" s="152"/>
      <c r="C202" s="152"/>
      <c r="D202" s="79"/>
      <c r="E202" s="152"/>
      <c r="F202" s="152"/>
      <c r="G202" s="152"/>
      <c r="H202" s="228" t="s">
        <v>15</v>
      </c>
      <c r="I202" s="228"/>
      <c r="J202" s="228"/>
      <c r="K202" s="228"/>
      <c r="L202" s="228"/>
      <c r="M202" s="79"/>
      <c r="N202" s="80">
        <f>N16+N41+N120+N187+N190</f>
        <v>15824832</v>
      </c>
      <c r="O202" s="80">
        <f>O16+O41+O120+O187+O190</f>
        <v>7830266</v>
      </c>
      <c r="P202" s="57"/>
      <c r="Q202" s="57"/>
      <c r="R202" s="57"/>
      <c r="S202" s="57"/>
      <c r="T202" s="57"/>
      <c r="U202" s="57"/>
    </row>
    <row r="203" spans="1:15" ht="16.5" thickTop="1">
      <c r="A203" s="112"/>
      <c r="B203" s="112"/>
      <c r="C203" s="112"/>
      <c r="D203" s="112"/>
      <c r="E203" s="112"/>
      <c r="F203" s="112"/>
      <c r="G203" s="112"/>
      <c r="H203" s="118"/>
      <c r="I203" s="118"/>
      <c r="J203" s="118"/>
      <c r="K203" s="118"/>
      <c r="L203" s="118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1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15" ht="25.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25.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ht="25.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1:15" ht="25.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</row>
  </sheetData>
  <sheetProtection/>
  <mergeCells count="17">
    <mergeCell ref="A117:L117"/>
    <mergeCell ref="M117:O117"/>
    <mergeCell ref="A118:I118"/>
    <mergeCell ref="J118:L118"/>
    <mergeCell ref="H202:L202"/>
    <mergeCell ref="A14:I14"/>
    <mergeCell ref="J14:L14"/>
    <mergeCell ref="H92:L92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2017-12-11T14:19:33Z</dcterms:modified>
  <cp:category/>
  <cp:version/>
  <cp:contentType/>
  <cp:contentStatus/>
</cp:coreProperties>
</file>